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1" activeTab="2"/>
  </bookViews>
  <sheets>
    <sheet name="LENI" sheetId="1" r:id="rId1"/>
    <sheet name="DANE DO CE" sheetId="2" r:id="rId2"/>
    <sheet name="CE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<sst xmlns="http://schemas.openxmlformats.org/spreadsheetml/2006/main" count="171" uniqueCount="134">
  <si>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</t>
    </r>
  </si>
  <si>
    <t>W/m2</t>
  </si>
  <si>
    <t>jednostkowa moc opraw oświetlenia podstawowego w budynku obliczana na podstawie wzoru</t>
  </si>
  <si>
    <r>
      <t>ΣP</t>
    </r>
    <r>
      <rPr>
        <vertAlign val="subscript"/>
        <sz val="10"/>
        <rFont val="Arial"/>
        <family val="2"/>
      </rPr>
      <t>rzecz</t>
    </r>
    <r>
      <rPr>
        <sz val="10"/>
        <rFont val="Arial"/>
        <family val="2"/>
      </rPr>
      <t>=</t>
    </r>
  </si>
  <si>
    <t>W</t>
  </si>
  <si>
    <t>moc instalowana opraw oświetlenia podstawowego w poszczególnych pomieszczeniach</t>
  </si>
  <si>
    <t>Af=</t>
  </si>
  <si>
    <t>m2</t>
  </si>
  <si>
    <t>powierzchnia użytkowa poszczególnych pomieszczeń</t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</si>
  <si>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=</t>
    </r>
  </si>
  <si>
    <t>h/rok</t>
  </si>
  <si>
    <t>czas użytkowania oświetlenia w ciągu dnia</t>
  </si>
  <si>
    <r>
      <t>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=</t>
    </r>
  </si>
  <si>
    <t>czas użytkowania oświetlenia w ciągu nocy</t>
  </si>
  <si>
    <t>ty=</t>
  </si>
  <si>
    <t>h</t>
  </si>
  <si>
    <t>liczba godzin w roku</t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</si>
  <si>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=</t>
    </r>
  </si>
  <si>
    <t>-</t>
  </si>
  <si>
    <t>współczynnik uwzględniający wykorzystanie światła dziennego w oświetleniu (FD=1-regulacja ręczna, FD=0,9-regulacja światła z uwzględnieniem światła dziennego)</t>
  </si>
  <si>
    <r>
      <t>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=</t>
    </r>
  </si>
  <si>
    <t>współczynnik uwzględniający nieobecność użytkowników w miejscu pracy (FO=1-regulacja ręczna, FO=0,9-regulacja automatyczna)</t>
  </si>
  <si>
    <r>
      <t>F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>=</t>
    </r>
  </si>
  <si>
    <t>współczynnik uwzględniający obniżenie natężenia oświetlenia do poziomu wymaganego</t>
  </si>
  <si>
    <t>MF=</t>
  </si>
  <si>
    <t>współczynnik utrzymania poziomu natężenia oświetlenia, gdy stosowana jest regulacja natężenia oświetlenia 0,8-0,9; gdy nie zastosowano regulacji 1,0</t>
  </si>
  <si>
    <t>m=</t>
  </si>
  <si>
    <t>m=1, gdy stosowane jest oświetlenie awaryjne; w przeciwnym razie m=0</t>
  </si>
  <si>
    <t>n=</t>
  </si>
  <si>
    <t>n=1, gdy stosowane jest sterowanie opraw; w przeciwnym razie n=0</t>
  </si>
  <si>
    <t>LENI=</t>
  </si>
  <si>
    <t>kWh/m2*rok</t>
  </si>
  <si>
    <t>Roczne jednostkowe zużycie energii do oświetlenia LENI</t>
  </si>
  <si>
    <t>Podstawowy strumień powietrza zewnętrznego w okresie użytkowania budynku</t>
  </si>
  <si>
    <t>Vve,1,s=</t>
  </si>
  <si>
    <t>m3/(s*m2)</t>
  </si>
  <si>
    <t>Krotność wymiany powietrza w budynku spowodowana infiltracją przez nieszczelności</t>
  </si>
  <si>
    <t>Wykorzystanie budynku w miesiącu lub udział czasu działania wentylatorów</t>
  </si>
  <si>
    <t>β=</t>
  </si>
  <si>
    <t>Powierzchnia strefy cieplnej 1</t>
  </si>
  <si>
    <t>Kubatura strefy cieplnej 1</t>
  </si>
  <si>
    <t>Vf=</t>
  </si>
  <si>
    <t>m3</t>
  </si>
  <si>
    <t>Uśredniony w czasie strumień powietrza zewnętrznego strefy cieplnej 1</t>
  </si>
  <si>
    <t>Vm=</t>
  </si>
  <si>
    <t>m3/s</t>
  </si>
  <si>
    <t>Uśredniona w czasie krotność wymian powietrza zewnętrznego strefy cieplnej 1</t>
  </si>
  <si>
    <t>nm=</t>
  </si>
  <si>
    <t>1/h</t>
  </si>
  <si>
    <t>Maksymalna wartość wskaźnika EP określającego roczne obliczeniowe zapotrzebowanie budynku na nieodnawialną energię pierwotną do ogrzewania, wentylacji, chłodzenia, przygotowania ciepłej wody użytkowej oraz oświetlenia</t>
  </si>
  <si>
    <t>EP=</t>
  </si>
  <si>
    <t>kWh/(m2*rok)</t>
  </si>
  <si>
    <t>Obciążenie cieplne pomieszczeń wewnętrznymi zyskami ciepła</t>
  </si>
  <si>
    <t>qint=</t>
  </si>
  <si>
    <t>Charakterystyka energetyczna</t>
  </si>
  <si>
    <t>NIEPUBLICZNY ZESPÓŁ SZKOLNO-PRZEDSZKOLNY
BISKUPIEC, ul. LUDOWA 5</t>
  </si>
  <si>
    <t>1. Izolacyjność cieplna</t>
  </si>
  <si>
    <t>Opis</t>
  </si>
  <si>
    <t>U
[W/(m²·K)]</t>
  </si>
  <si>
    <t>Umax
[W/(m²·K)]</t>
  </si>
  <si>
    <t>ściana zew. SZ-51</t>
  </si>
  <si>
    <t>ściana zew. SZ-58</t>
  </si>
  <si>
    <t>ściana zew. SZP-77</t>
  </si>
  <si>
    <t>ściana zew. SZG-77</t>
  </si>
  <si>
    <t>stropodach D2</t>
  </si>
  <si>
    <t>strop pod nieogrzewanym poddaszem</t>
  </si>
  <si>
    <t>okno</t>
  </si>
  <si>
    <t>drzwi zew.</t>
  </si>
  <si>
    <t>Izolacyjność cieplna przewodów c.o. i c.w.u. odpowiada wymaganiom określonym w załączniku nr 2 do rozporządzenia Ministra Infrastruktury z dnia 12 kwietnia 2002 r. (Dz. U. Nr 75, poz. 690), z późniejszymi zmianami.</t>
  </si>
  <si>
    <t>2. Powierzchnia ogrzewana</t>
  </si>
  <si>
    <t>3. Roczne zapotrzebowanie na energię użytkową Qu</t>
  </si>
  <si>
    <t>Roczne zapotrzebowanie na energię użytkową do ogrzewania i wentylacji</t>
  </si>
  <si>
    <t>QH,nd=</t>
  </si>
  <si>
    <t>kWh/rok</t>
  </si>
  <si>
    <t>Roczne zapotrzebowanie na energię użytkową do przygotowania c.w.u.</t>
  </si>
  <si>
    <t>QW,nd=</t>
  </si>
  <si>
    <t>Qu=</t>
  </si>
  <si>
    <t>4. Roczne zapotrzebowanie na energię końcową Qk</t>
  </si>
  <si>
    <t>Średnia sezonowa sprawność całkowita systemu ogrzewania</t>
  </si>
  <si>
    <t>ηH,tot=</t>
  </si>
  <si>
    <t>Roczne zapotrzebowanie na energię końcową dla systemu ogrzewania</t>
  </si>
  <si>
    <t>Qk,H=</t>
  </si>
  <si>
    <t>Średnia roczna sprawność całkowita systemu przygotowania c.w.u.</t>
  </si>
  <si>
    <t>ηW,tot=</t>
  </si>
  <si>
    <t>Roczne zapotrzebowanie na energię końcową dla przygotowania c.w.u.</t>
  </si>
  <si>
    <t>Qk,W=</t>
  </si>
  <si>
    <t>Roczne zapotrzebowania na energię końcową dostarczaną do budynku dla wbudowanej instalacji oświetlenia</t>
  </si>
  <si>
    <t>Qk,L=</t>
  </si>
  <si>
    <t>Roczne zapotrzebowanie na energię pomocniczą końcową dla systemów technicznych</t>
  </si>
  <si>
    <t>Eel.pomH=</t>
  </si>
  <si>
    <t>Eel.pomW=</t>
  </si>
  <si>
    <t>Qk=</t>
  </si>
  <si>
    <t>5. Roczne zapotrzebowanie na nieodnawialną energię pierwotną</t>
  </si>
  <si>
    <t>Roczne zapotrzebowanie na nieodnawialną energię pierwotną dla systemu ogrzewania</t>
  </si>
  <si>
    <t>Qp,H=</t>
  </si>
  <si>
    <t>Roczne zapotrzebowanie na nieodnawialną energię pierwotną dla systemu przygotowania c.w.u.</t>
  </si>
  <si>
    <t>Qp,W=</t>
  </si>
  <si>
    <t>Roczne zapotrzebowania na nieodnawialną energię pierwotną dla systemu wbudowanej instalacji oświetlenia</t>
  </si>
  <si>
    <t>Qp,L=</t>
  </si>
  <si>
    <t>Qp=</t>
  </si>
  <si>
    <t>6. Wskaźniki rocznego zapotrzebowania na energię</t>
  </si>
  <si>
    <t>Wskaźnik rocznego zapotrzebowania na energię użytkową</t>
  </si>
  <si>
    <t>EU=</t>
  </si>
  <si>
    <t>kWh/[m2*rok]</t>
  </si>
  <si>
    <t>Wskaźnik rocznego zapotrzebowania na energię końcową</t>
  </si>
  <si>
    <t>EK=</t>
  </si>
  <si>
    <t>Wskaźnik rocznego zapotrzebowania na nieodnawialną energię pierwotną</t>
  </si>
  <si>
    <t>Maksymalna wartość wskaźnika EP określającego roczne obliczeniowe zapotrzebowanie budynku na nieodnawialną energię pierwotną</t>
  </si>
  <si>
    <t>EPmax=</t>
  </si>
  <si>
    <t>7. Jednostkowa wielkość emisji CO2</t>
  </si>
  <si>
    <t>Wielkość emisji CO2 pochodząca z procesu spalania paliw przez system ogrzewania</t>
  </si>
  <si>
    <t>ECO2,H=</t>
  </si>
  <si>
    <t>t CO2/rok</t>
  </si>
  <si>
    <t>Wielkość emisji CO2 pochodząca z procesu spalania paliw przez system przygotowania c.w.u.</t>
  </si>
  <si>
    <t>ECO2,W=</t>
  </si>
  <si>
    <t>Wielkość emisji CO2 pochodząca z procesu spalania paliw przez system wbudowanej instalacji oświetlenia</t>
  </si>
  <si>
    <t>ECO2,L=</t>
  </si>
  <si>
    <t>Wielkość emisji CO2 pochodząca z procesu spalania paliw przez urządzenia pomocnicze w systemach technicznych</t>
  </si>
  <si>
    <t>ECO2,pom=</t>
  </si>
  <si>
    <t>Jednostkowa wielkość emisji CO2</t>
  </si>
  <si>
    <t>ECO2=</t>
  </si>
  <si>
    <t>t CO2/(m2*rok)</t>
  </si>
  <si>
    <t>8. Zużycie energii / paliwa</t>
  </si>
  <si>
    <t>Obliczeniowa roczna ilość zużywanej energii przez system ogrzewania</t>
  </si>
  <si>
    <t>CH=</t>
  </si>
  <si>
    <t>Obliczeniowa roczna ilość zużywanej energii przez system przygotowania c.w.u.</t>
  </si>
  <si>
    <t>CW=</t>
  </si>
  <si>
    <t>Obliczeniowa roczna ilość zużywanej energii przez system wbudowanej instalacji oświetlenia</t>
  </si>
  <si>
    <t>CL=</t>
  </si>
  <si>
    <t>Obliczeniowa roczna ilość zużywanej energii przez urządzenia pomocnicze w systemach technicznych</t>
  </si>
  <si>
    <t>Cel.pom=</t>
  </si>
  <si>
    <t>9. Udział odnawialnych źródeł energii w rocznym zapotrzebowaniu na energię końcową</t>
  </si>
  <si>
    <t>UOZE=</t>
  </si>
  <si>
    <t>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</si>
</sst>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.000000"/>
    <numFmt numFmtId="168" formatCode="0.00"/>
    <numFmt numFmtId="169" formatCode="0.000"/>
  </numFmts>
  <fonts count="8">
    <font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5" fillId="0" borderId="0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vertical="top" wrapText="1"/>
    </xf>
    <xf numFmtId="168" fontId="6" fillId="0" borderId="2" xfId="0" applyNumberFormat="1" applyFont="1" applyFill="1" applyBorder="1" applyAlignment="1">
      <alignment horizontal="right" vertical="top"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right" wrapText="1"/>
    </xf>
    <xf numFmtId="164" fontId="7" fillId="0" borderId="0" xfId="0" applyFont="1" applyBorder="1" applyAlignment="1">
      <alignment horizontal="left" wrapText="1"/>
    </xf>
    <xf numFmtId="164" fontId="7" fillId="0" borderId="0" xfId="0" applyFont="1" applyBorder="1" applyAlignment="1">
      <alignment wrapText="1"/>
    </xf>
    <xf numFmtId="164" fontId="7" fillId="0" borderId="0" xfId="0" applyFont="1" applyBorder="1" applyAlignment="1">
      <alignment horizontal="right" wrapText="1"/>
    </xf>
    <xf numFmtId="166" fontId="7" fillId="0" borderId="0" xfId="0" applyNumberFormat="1" applyFont="1" applyAlignment="1">
      <alignment horizontal="left" wrapText="1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wrapText="1"/>
    </xf>
    <xf numFmtId="164" fontId="5" fillId="0" borderId="0" xfId="0" applyFont="1" applyBorder="1" applyAlignment="1">
      <alignment horizontal="right" wrapText="1"/>
    </xf>
    <xf numFmtId="166" fontId="5" fillId="0" borderId="0" xfId="0" applyNumberFormat="1" applyFont="1" applyAlignment="1">
      <alignment horizontal="left" wrapText="1"/>
    </xf>
    <xf numFmtId="164" fontId="5" fillId="0" borderId="0" xfId="0" applyFont="1" applyAlignment="1">
      <alignment/>
    </xf>
    <xf numFmtId="168" fontId="7" fillId="0" borderId="0" xfId="0" applyNumberFormat="1" applyFont="1" applyAlignment="1">
      <alignment horizontal="left" wrapText="1"/>
    </xf>
    <xf numFmtId="164" fontId="7" fillId="0" borderId="0" xfId="0" applyFont="1" applyAlignment="1">
      <alignment wrapText="1"/>
    </xf>
    <xf numFmtId="164" fontId="5" fillId="0" borderId="0" xfId="0" applyFon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9" fontId="5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G45" sqref="G45"/>
    </sheetView>
  </sheetViews>
  <sheetFormatPr defaultColWidth="12.57421875" defaultRowHeight="12.75"/>
  <cols>
    <col min="1" max="1" width="7.8515625" style="0" customWidth="1"/>
    <col min="2" max="2" width="7.140625" style="0" customWidth="1"/>
    <col min="3" max="3" width="12.28125" style="0" customWidth="1"/>
    <col min="4" max="16384" width="11.57421875" style="0" customWidth="1"/>
  </cols>
  <sheetData>
    <row r="1" spans="1:4" ht="15.75">
      <c r="A1" s="1" t="s">
        <v>0</v>
      </c>
      <c r="B1" s="2">
        <f>B2/B3</f>
        <v>0.9203413940256046</v>
      </c>
      <c r="C1" t="s">
        <v>1</v>
      </c>
      <c r="D1" t="s">
        <v>2</v>
      </c>
    </row>
    <row r="2" spans="1:4" ht="15.75">
      <c r="A2" s="1" t="s">
        <v>3</v>
      </c>
      <c r="B2" s="3">
        <v>1294</v>
      </c>
      <c r="C2" t="s">
        <v>4</v>
      </c>
      <c r="D2" t="s">
        <v>5</v>
      </c>
    </row>
    <row r="3" spans="1:4" ht="12.75">
      <c r="A3" s="1" t="s">
        <v>6</v>
      </c>
      <c r="B3" s="4">
        <v>1406</v>
      </c>
      <c r="C3" t="s">
        <v>7</v>
      </c>
      <c r="D3" t="s">
        <v>8</v>
      </c>
    </row>
    <row r="4" spans="1:4" ht="15.75">
      <c r="A4" s="1" t="s">
        <v>9</v>
      </c>
      <c r="B4" s="4">
        <v>1800</v>
      </c>
      <c r="C4" t="s">
        <v>10</v>
      </c>
      <c r="D4" t="s">
        <v>11</v>
      </c>
    </row>
    <row r="5" spans="1:4" ht="15.75">
      <c r="A5" s="1" t="s">
        <v>12</v>
      </c>
      <c r="B5" s="4">
        <v>200</v>
      </c>
      <c r="C5" t="s">
        <v>10</v>
      </c>
      <c r="D5" t="s">
        <v>13</v>
      </c>
    </row>
    <row r="6" spans="1:4" ht="12.75">
      <c r="A6" s="1" t="s">
        <v>14</v>
      </c>
      <c r="B6" s="4">
        <v>8760</v>
      </c>
      <c r="C6" t="s">
        <v>15</v>
      </c>
      <c r="D6" t="s">
        <v>16</v>
      </c>
    </row>
    <row r="7" spans="1:4" ht="15.75">
      <c r="A7" s="1" t="s">
        <v>17</v>
      </c>
      <c r="B7" s="4">
        <v>1</v>
      </c>
      <c r="C7" t="s">
        <v>18</v>
      </c>
      <c r="D7" t="s">
        <v>19</v>
      </c>
    </row>
    <row r="8" spans="1:4" ht="15.75">
      <c r="A8" s="1" t="s">
        <v>20</v>
      </c>
      <c r="B8" s="4">
        <v>1</v>
      </c>
      <c r="C8" t="s">
        <v>18</v>
      </c>
      <c r="D8" t="s">
        <v>21</v>
      </c>
    </row>
    <row r="9" spans="1:4" ht="15.75">
      <c r="A9" s="1" t="s">
        <v>22</v>
      </c>
      <c r="B9" s="4">
        <f>(1+B10)/2</f>
        <v>1</v>
      </c>
      <c r="C9" t="s">
        <v>18</v>
      </c>
      <c r="D9" t="s">
        <v>23</v>
      </c>
    </row>
    <row r="10" spans="1:4" ht="12.75">
      <c r="A10" s="1" t="s">
        <v>24</v>
      </c>
      <c r="B10" s="4">
        <v>1</v>
      </c>
      <c r="C10" t="s">
        <v>18</v>
      </c>
      <c r="D10" t="s">
        <v>25</v>
      </c>
    </row>
    <row r="11" spans="1:4" ht="12.75">
      <c r="A11" s="1" t="s">
        <v>26</v>
      </c>
      <c r="B11" s="4">
        <v>0</v>
      </c>
      <c r="C11" t="s">
        <v>18</v>
      </c>
      <c r="D11" t="s">
        <v>27</v>
      </c>
    </row>
    <row r="12" spans="1:4" ht="12.75">
      <c r="A12" s="1" t="s">
        <v>28</v>
      </c>
      <c r="B12" s="4">
        <v>0</v>
      </c>
      <c r="C12" t="s">
        <v>18</v>
      </c>
      <c r="D12" t="s">
        <v>29</v>
      </c>
    </row>
    <row r="13" spans="1:4" ht="12.75">
      <c r="A13" s="5" t="s">
        <v>30</v>
      </c>
      <c r="B13" s="6">
        <f>B9*B1/1000*((B4*B8*B7)+(B5*B8))+B11+B12*(5/B6*(B6-(B4+B5)))</f>
        <v>1.840682788051209</v>
      </c>
      <c r="C13" s="7" t="s">
        <v>31</v>
      </c>
      <c r="D13" s="7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4" sqref="C4"/>
    </sheetView>
  </sheetViews>
  <sheetFormatPr defaultColWidth="9.140625" defaultRowHeight="12.75"/>
  <cols>
    <col min="1" max="1" width="75.140625" style="0" customWidth="1"/>
    <col min="3" max="3" width="8.57421875" style="0" customWidth="1"/>
    <col min="4" max="4" width="12.421875" style="0" customWidth="1"/>
  </cols>
  <sheetData>
    <row r="1" spans="1:4" ht="12.75">
      <c r="A1" t="s">
        <v>33</v>
      </c>
      <c r="B1" s="8" t="s">
        <v>34</v>
      </c>
      <c r="C1" s="9">
        <f>0.56/1000</f>
        <v>0.0005600000000000001</v>
      </c>
      <c r="D1" t="s">
        <v>35</v>
      </c>
    </row>
    <row r="2" spans="1:4" ht="12.75">
      <c r="A2" t="s">
        <v>36</v>
      </c>
      <c r="B2" s="1" t="s">
        <v>28</v>
      </c>
      <c r="C2" s="4">
        <v>0.2</v>
      </c>
      <c r="D2" t="s">
        <v>18</v>
      </c>
    </row>
    <row r="3" spans="1:4" ht="12.75">
      <c r="A3" t="s">
        <v>37</v>
      </c>
      <c r="B3" s="1" t="s">
        <v>38</v>
      </c>
      <c r="C3" s="4">
        <v>0.55</v>
      </c>
      <c r="D3" t="s">
        <v>18</v>
      </c>
    </row>
    <row r="4" spans="1:4" ht="12.75">
      <c r="A4" t="s">
        <v>39</v>
      </c>
      <c r="B4" s="1" t="s">
        <v>6</v>
      </c>
      <c r="C4" s="4">
        <v>1406</v>
      </c>
      <c r="D4" t="s">
        <v>7</v>
      </c>
    </row>
    <row r="5" spans="1:4" ht="12.75">
      <c r="A5" t="s">
        <v>40</v>
      </c>
      <c r="B5" s="1" t="s">
        <v>41</v>
      </c>
      <c r="C5" s="4">
        <v>5122</v>
      </c>
      <c r="D5" t="s">
        <v>42</v>
      </c>
    </row>
    <row r="6" spans="1:4" ht="12.75">
      <c r="A6" t="s">
        <v>43</v>
      </c>
      <c r="B6" s="1" t="s">
        <v>44</v>
      </c>
      <c r="C6" s="10">
        <f>C1*C4*C3+C2*C5/3600*C3+0.2*C1*C4*(1-C3)+C2*C5/3600*(1-C3)</f>
        <v>0.7884659555555555</v>
      </c>
      <c r="D6" t="s">
        <v>45</v>
      </c>
    </row>
    <row r="7" spans="1:4" ht="12.75">
      <c r="A7" t="s">
        <v>46</v>
      </c>
      <c r="B7" s="1" t="s">
        <v>47</v>
      </c>
      <c r="C7" s="10">
        <f>C6*3600/C5</f>
        <v>0.5541736509176103</v>
      </c>
      <c r="D7" t="s">
        <v>48</v>
      </c>
    </row>
    <row r="8" spans="1:4" ht="38.25">
      <c r="A8" s="11" t="s">
        <v>49</v>
      </c>
      <c r="B8" s="1" t="s">
        <v>50</v>
      </c>
      <c r="C8" s="3">
        <f>60+50</f>
        <v>110</v>
      </c>
      <c r="D8" s="12" t="s">
        <v>51</v>
      </c>
    </row>
    <row r="10" spans="1:4" ht="12.75">
      <c r="A10" t="s">
        <v>52</v>
      </c>
      <c r="B10" s="1" t="s">
        <v>53</v>
      </c>
      <c r="C10" s="13">
        <f>9*C3+1*(1-C3)</f>
        <v>5.4</v>
      </c>
      <c r="D10" t="s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workbookViewId="0" topLeftCell="A58">
      <selection activeCell="A76" sqref="A76"/>
    </sheetView>
  </sheetViews>
  <sheetFormatPr defaultColWidth="9.140625" defaultRowHeight="12.75"/>
  <cols>
    <col min="1" max="1" width="29.421875" style="0" customWidth="1"/>
    <col min="2" max="2" width="14.421875" style="0" customWidth="1"/>
    <col min="3" max="3" width="13.28125" style="0" customWidth="1"/>
    <col min="6" max="6" width="4.28125" style="0" customWidth="1"/>
    <col min="7" max="7" width="3.57421875" style="0" customWidth="1"/>
    <col min="8" max="8" width="2.8515625" style="0" customWidth="1"/>
  </cols>
  <sheetData>
    <row r="1" spans="1:9" ht="18.75">
      <c r="A1" s="14" t="s">
        <v>54</v>
      </c>
      <c r="B1" s="14"/>
      <c r="C1" s="14"/>
      <c r="D1" s="14"/>
      <c r="E1" s="14"/>
      <c r="F1" s="14"/>
      <c r="G1" s="14"/>
      <c r="H1" s="14"/>
      <c r="I1" s="15"/>
    </row>
    <row r="2" spans="1:9" ht="30.75" customHeight="1">
      <c r="A2" s="16" t="s">
        <v>55</v>
      </c>
      <c r="B2" s="16"/>
      <c r="C2" s="16"/>
      <c r="D2" s="16"/>
      <c r="E2" s="16"/>
      <c r="F2" s="16"/>
      <c r="G2" s="16"/>
      <c r="H2" s="16"/>
      <c r="I2" s="17"/>
    </row>
    <row r="3" spans="1:9" ht="15.75" customHeight="1">
      <c r="A3" s="18" t="s">
        <v>56</v>
      </c>
      <c r="B3" s="18"/>
      <c r="C3" s="18"/>
      <c r="D3" s="18"/>
      <c r="E3" s="18"/>
      <c r="F3" s="18"/>
      <c r="G3" s="18"/>
      <c r="H3" s="18"/>
      <c r="I3" s="17"/>
    </row>
    <row r="4" spans="1:9" ht="27.75">
      <c r="A4" s="19" t="s">
        <v>57</v>
      </c>
      <c r="B4" s="19" t="s">
        <v>58</v>
      </c>
      <c r="C4" s="19" t="s">
        <v>59</v>
      </c>
      <c r="D4" s="18"/>
      <c r="E4" s="18"/>
      <c r="F4" s="18"/>
      <c r="G4" s="18"/>
      <c r="H4" s="18"/>
      <c r="I4" s="17"/>
    </row>
    <row r="5" spans="1:9" ht="15.75">
      <c r="A5" s="20" t="s">
        <v>60</v>
      </c>
      <c r="B5" s="21">
        <v>0.19</v>
      </c>
      <c r="C5" s="21">
        <v>0.23</v>
      </c>
      <c r="D5" s="18"/>
      <c r="E5" s="18"/>
      <c r="F5" s="18"/>
      <c r="G5" s="18"/>
      <c r="H5" s="18"/>
      <c r="I5" s="17"/>
    </row>
    <row r="6" spans="1:9" ht="15.75">
      <c r="A6" s="20" t="s">
        <v>61</v>
      </c>
      <c r="B6" s="21">
        <v>0.19</v>
      </c>
      <c r="C6" s="21">
        <v>0.23</v>
      </c>
      <c r="D6" s="18"/>
      <c r="E6" s="18"/>
      <c r="F6" s="18"/>
      <c r="G6" s="18"/>
      <c r="H6" s="18"/>
      <c r="I6" s="17"/>
    </row>
    <row r="7" spans="1:9" ht="15.75">
      <c r="A7" s="20" t="s">
        <v>62</v>
      </c>
      <c r="B7" s="21">
        <v>0.2</v>
      </c>
      <c r="C7" s="21">
        <v>0.23</v>
      </c>
      <c r="D7" s="18"/>
      <c r="E7" s="18"/>
      <c r="F7" s="18"/>
      <c r="G7" s="18"/>
      <c r="H7" s="18"/>
      <c r="I7" s="17"/>
    </row>
    <row r="8" spans="1:9" ht="15.75">
      <c r="A8" s="20" t="s">
        <v>63</v>
      </c>
      <c r="B8" s="21">
        <v>0.15</v>
      </c>
      <c r="C8" s="21">
        <v>0.23</v>
      </c>
      <c r="D8" s="18"/>
      <c r="E8" s="18"/>
      <c r="F8" s="18"/>
      <c r="G8" s="18"/>
      <c r="H8" s="18"/>
      <c r="I8" s="17"/>
    </row>
    <row r="9" spans="1:9" ht="15.75">
      <c r="A9" s="20" t="s">
        <v>64</v>
      </c>
      <c r="B9" s="21">
        <v>0.15</v>
      </c>
      <c r="C9" s="21">
        <v>0.18</v>
      </c>
      <c r="D9" s="18"/>
      <c r="E9" s="18"/>
      <c r="F9" s="18"/>
      <c r="G9" s="18"/>
      <c r="H9" s="18"/>
      <c r="I9" s="17"/>
    </row>
    <row r="10" spans="1:9" ht="27.75">
      <c r="A10" s="20" t="s">
        <v>65</v>
      </c>
      <c r="B10" s="20">
        <v>0.15</v>
      </c>
      <c r="C10" s="20">
        <v>0.18</v>
      </c>
      <c r="D10" s="17"/>
      <c r="E10" s="17"/>
      <c r="F10" s="17"/>
      <c r="G10" s="17"/>
      <c r="H10" s="17"/>
      <c r="I10" s="17"/>
    </row>
    <row r="11" spans="1:9" ht="15.75">
      <c r="A11" s="20" t="s">
        <v>66</v>
      </c>
      <c r="B11" s="21">
        <v>1.8</v>
      </c>
      <c r="C11" s="21">
        <v>1.1</v>
      </c>
      <c r="D11" s="17"/>
      <c r="E11" s="17"/>
      <c r="F11" s="17"/>
      <c r="G11" s="17"/>
      <c r="H11" s="17"/>
      <c r="I11" s="17"/>
    </row>
    <row r="12" spans="1:9" ht="15.75">
      <c r="A12" s="20" t="s">
        <v>67</v>
      </c>
      <c r="B12" s="21">
        <v>1.3</v>
      </c>
      <c r="C12" s="21">
        <v>1.5</v>
      </c>
      <c r="D12" s="17"/>
      <c r="E12" s="17"/>
      <c r="F12" s="17"/>
      <c r="G12" s="17"/>
      <c r="H12" s="17"/>
      <c r="I12" s="17"/>
    </row>
    <row r="13" spans="1:9" ht="40.5" customHeight="1">
      <c r="A13" s="22" t="s">
        <v>68</v>
      </c>
      <c r="B13" s="22"/>
      <c r="C13" s="22"/>
      <c r="D13" s="22"/>
      <c r="E13" s="22"/>
      <c r="F13" s="22"/>
      <c r="G13" s="22"/>
      <c r="H13" s="22"/>
      <c r="I13" s="17"/>
    </row>
    <row r="14" spans="1:9" ht="15.75" customHeight="1">
      <c r="A14" s="18" t="s">
        <v>69</v>
      </c>
      <c r="B14" s="18"/>
      <c r="C14" s="18"/>
      <c r="D14" s="18"/>
      <c r="E14" s="18"/>
      <c r="F14" s="18"/>
      <c r="G14" s="18"/>
      <c r="H14" s="18"/>
      <c r="I14" s="17"/>
    </row>
    <row r="15" spans="1:9" ht="15.75">
      <c r="A15" s="23" t="s">
        <v>6</v>
      </c>
      <c r="B15" s="24">
        <v>1406</v>
      </c>
      <c r="C15" s="22" t="s">
        <v>7</v>
      </c>
      <c r="D15" s="22"/>
      <c r="E15" s="22"/>
      <c r="F15" s="22"/>
      <c r="G15" s="22"/>
      <c r="H15" s="22"/>
      <c r="I15" s="17"/>
    </row>
    <row r="16" spans="1:9" ht="15.75" customHeight="1">
      <c r="A16" s="18" t="s">
        <v>70</v>
      </c>
      <c r="B16" s="18"/>
      <c r="C16" s="18"/>
      <c r="D16" s="18"/>
      <c r="E16" s="18"/>
      <c r="F16" s="18"/>
      <c r="G16" s="18"/>
      <c r="H16" s="18"/>
      <c r="I16" s="17"/>
    </row>
    <row r="17" spans="1:9" ht="15.75" customHeight="1">
      <c r="A17" s="25" t="s">
        <v>71</v>
      </c>
      <c r="B17" s="25"/>
      <c r="C17" s="25"/>
      <c r="D17" s="25"/>
      <c r="E17" s="25"/>
      <c r="F17" s="25"/>
      <c r="G17" s="25"/>
      <c r="H17" s="25"/>
      <c r="I17" s="17"/>
    </row>
    <row r="18" spans="1:9" ht="15.75">
      <c r="A18" s="26" t="s">
        <v>72</v>
      </c>
      <c r="B18" s="27">
        <f>395743.5/3.6</f>
        <v>109928.75</v>
      </c>
      <c r="C18" s="28" t="s">
        <v>73</v>
      </c>
      <c r="D18" s="29"/>
      <c r="E18" s="29"/>
      <c r="F18" s="29"/>
      <c r="G18" s="29"/>
      <c r="H18" s="29"/>
      <c r="I18" s="17"/>
    </row>
    <row r="19" spans="1:9" ht="15.75" customHeight="1">
      <c r="A19" s="25" t="s">
        <v>74</v>
      </c>
      <c r="B19" s="25"/>
      <c r="C19" s="25"/>
      <c r="D19" s="25"/>
      <c r="E19" s="25"/>
      <c r="F19" s="25"/>
      <c r="G19" s="25"/>
      <c r="H19" s="25"/>
      <c r="I19" s="17"/>
    </row>
    <row r="20" spans="1:9" ht="15.75">
      <c r="A20" s="26" t="s">
        <v>75</v>
      </c>
      <c r="B20" s="27">
        <f>0.8*B15*4.19*1*45*0.55*365/3600</f>
        <v>11826.463550000002</v>
      </c>
      <c r="C20" s="28" t="s">
        <v>73</v>
      </c>
      <c r="D20" s="29"/>
      <c r="E20" s="29"/>
      <c r="F20" s="29"/>
      <c r="G20" s="29"/>
      <c r="H20" s="29"/>
      <c r="I20" s="17"/>
    </row>
    <row r="21" spans="1:9" ht="15.75">
      <c r="A21" s="30" t="s">
        <v>76</v>
      </c>
      <c r="B21" s="31">
        <f>B18+B20</f>
        <v>121755.21355</v>
      </c>
      <c r="C21" s="32" t="s">
        <v>73</v>
      </c>
      <c r="D21" s="17"/>
      <c r="E21" s="17"/>
      <c r="F21" s="17"/>
      <c r="G21" s="17"/>
      <c r="H21" s="17"/>
      <c r="I21" s="17"/>
    </row>
    <row r="22" spans="1:9" ht="15.75" customHeight="1">
      <c r="A22" s="18" t="s">
        <v>77</v>
      </c>
      <c r="B22" s="18"/>
      <c r="C22" s="18"/>
      <c r="D22" s="18"/>
      <c r="E22" s="18"/>
      <c r="F22" s="18"/>
      <c r="G22" s="18"/>
      <c r="H22" s="18"/>
      <c r="I22" s="17"/>
    </row>
    <row r="23" spans="1:9" ht="15.75" customHeight="1">
      <c r="A23" s="22" t="s">
        <v>78</v>
      </c>
      <c r="B23" s="22"/>
      <c r="C23" s="22"/>
      <c r="D23" s="22"/>
      <c r="E23" s="22"/>
      <c r="F23" s="22"/>
      <c r="G23" s="22"/>
      <c r="H23" s="22"/>
      <c r="I23" s="17"/>
    </row>
    <row r="24" spans="1:9" ht="15.75">
      <c r="A24" s="23" t="s">
        <v>79</v>
      </c>
      <c r="B24" s="33">
        <f>0.95*0.88*0.96*1</f>
        <v>0.80256</v>
      </c>
      <c r="C24" s="34"/>
      <c r="D24" s="34"/>
      <c r="E24" s="34"/>
      <c r="F24" s="34"/>
      <c r="G24" s="34"/>
      <c r="H24" s="34"/>
      <c r="I24" s="17"/>
    </row>
    <row r="25" spans="1:9" ht="15.75" customHeight="1">
      <c r="A25" s="25" t="s">
        <v>80</v>
      </c>
      <c r="B25" s="25"/>
      <c r="C25" s="25"/>
      <c r="D25" s="25"/>
      <c r="E25" s="25"/>
      <c r="F25" s="25"/>
      <c r="G25" s="25"/>
      <c r="H25" s="25"/>
      <c r="I25" s="17"/>
    </row>
    <row r="26" spans="1:9" ht="15.75">
      <c r="A26" s="26" t="s">
        <v>81</v>
      </c>
      <c r="B26" s="27">
        <f>B18/B24</f>
        <v>136972.625099681</v>
      </c>
      <c r="C26" s="28" t="s">
        <v>73</v>
      </c>
      <c r="D26" s="34"/>
      <c r="E26" s="34"/>
      <c r="F26" s="34"/>
      <c r="G26" s="34"/>
      <c r="H26" s="34"/>
      <c r="I26" s="17"/>
    </row>
    <row r="27" spans="1:9" ht="15.75" customHeight="1">
      <c r="A27" s="22" t="s">
        <v>82</v>
      </c>
      <c r="B27" s="22"/>
      <c r="C27" s="22"/>
      <c r="D27" s="22"/>
      <c r="E27" s="22"/>
      <c r="F27" s="22"/>
      <c r="G27" s="22"/>
      <c r="H27" s="22"/>
      <c r="I27" s="17"/>
    </row>
    <row r="28" spans="1:9" ht="15.75">
      <c r="A28" s="23" t="s">
        <v>83</v>
      </c>
      <c r="B28" s="33">
        <f>0.91*0.8*1*1</f>
        <v>0.7280000000000001</v>
      </c>
      <c r="C28" s="34"/>
      <c r="D28" s="34"/>
      <c r="E28" s="34"/>
      <c r="F28" s="34"/>
      <c r="G28" s="34"/>
      <c r="H28" s="34"/>
      <c r="I28" s="17"/>
    </row>
    <row r="29" spans="1:9" ht="15.75" customHeight="1">
      <c r="A29" s="22" t="s">
        <v>84</v>
      </c>
      <c r="B29" s="22"/>
      <c r="C29" s="22"/>
      <c r="D29" s="22"/>
      <c r="E29" s="22"/>
      <c r="F29" s="22"/>
      <c r="G29" s="22"/>
      <c r="H29" s="22"/>
      <c r="I29" s="17"/>
    </row>
    <row r="30" spans="1:9" ht="15.75">
      <c r="A30" s="23" t="s">
        <v>85</v>
      </c>
      <c r="B30" s="27">
        <f>B20/B28</f>
        <v>16245.14223901099</v>
      </c>
      <c r="C30" s="28" t="s">
        <v>73</v>
      </c>
      <c r="D30" s="34"/>
      <c r="E30" s="34"/>
      <c r="F30" s="34"/>
      <c r="G30" s="34"/>
      <c r="H30" s="34"/>
      <c r="I30" s="17"/>
    </row>
    <row r="31" spans="1:9" ht="27.75" customHeight="1">
      <c r="A31" s="22" t="s">
        <v>86</v>
      </c>
      <c r="B31" s="22"/>
      <c r="C31" s="22"/>
      <c r="D31" s="22"/>
      <c r="E31" s="22"/>
      <c r="F31" s="22"/>
      <c r="G31" s="22"/>
      <c r="H31" s="22"/>
      <c r="I31" s="17"/>
    </row>
    <row r="32" spans="1:9" ht="15.75">
      <c r="A32" s="23" t="s">
        <v>87</v>
      </c>
      <c r="B32" s="27">
        <f>1.8*B15</f>
        <v>2530.8</v>
      </c>
      <c r="C32" s="28" t="s">
        <v>73</v>
      </c>
      <c r="D32" s="34"/>
      <c r="E32" s="34"/>
      <c r="F32" s="34"/>
      <c r="G32" s="34"/>
      <c r="H32" s="34"/>
      <c r="I32" s="17"/>
    </row>
    <row r="33" spans="1:9" ht="15.75" customHeight="1">
      <c r="A33" s="22" t="s">
        <v>88</v>
      </c>
      <c r="B33" s="22"/>
      <c r="C33" s="22"/>
      <c r="D33" s="22"/>
      <c r="E33" s="22"/>
      <c r="F33" s="22"/>
      <c r="G33" s="22"/>
      <c r="H33" s="22"/>
      <c r="I33" s="17"/>
    </row>
    <row r="34" spans="1:9" ht="15.75">
      <c r="A34" s="23" t="s">
        <v>89</v>
      </c>
      <c r="B34" s="27">
        <f>0.15*B15*4700/1000+0.045*B15*8760/1000</f>
        <v>1545.4751999999999</v>
      </c>
      <c r="C34" s="28" t="s">
        <v>73</v>
      </c>
      <c r="D34" s="34"/>
      <c r="E34" s="34"/>
      <c r="F34" s="34"/>
      <c r="G34" s="34"/>
      <c r="H34" s="34"/>
      <c r="I34" s="17"/>
    </row>
    <row r="35" spans="1:9" ht="15.75">
      <c r="A35" s="23" t="s">
        <v>90</v>
      </c>
      <c r="B35" s="27">
        <f>0.04*B15*5840/1000+0.045*B15*8760/1000</f>
        <v>882.6868</v>
      </c>
      <c r="C35" s="28" t="s">
        <v>73</v>
      </c>
      <c r="D35" s="34"/>
      <c r="E35" s="34"/>
      <c r="F35" s="34"/>
      <c r="G35" s="34"/>
      <c r="H35" s="34"/>
      <c r="I35" s="17"/>
    </row>
    <row r="36" spans="1:9" ht="15.75">
      <c r="A36" s="30" t="s">
        <v>91</v>
      </c>
      <c r="B36" s="31">
        <f>B26+B30+B32+B34+B35</f>
        <v>158176.72933869195</v>
      </c>
      <c r="C36" s="32" t="s">
        <v>73</v>
      </c>
      <c r="D36" s="35"/>
      <c r="E36" s="35"/>
      <c r="F36" s="35"/>
      <c r="G36" s="35"/>
      <c r="H36" s="35"/>
      <c r="I36" s="17"/>
    </row>
    <row r="37" spans="1:9" ht="15.75" customHeight="1">
      <c r="A37" s="18" t="s">
        <v>92</v>
      </c>
      <c r="B37" s="18"/>
      <c r="C37" s="18"/>
      <c r="D37" s="18"/>
      <c r="E37" s="18"/>
      <c r="F37" s="18"/>
      <c r="G37" s="18"/>
      <c r="H37" s="18"/>
      <c r="I37" s="17"/>
    </row>
    <row r="38" spans="1:9" ht="15.75" customHeight="1">
      <c r="A38" s="22" t="s">
        <v>93</v>
      </c>
      <c r="B38" s="22"/>
      <c r="C38" s="22"/>
      <c r="D38" s="22"/>
      <c r="E38" s="22"/>
      <c r="F38" s="22"/>
      <c r="G38" s="22"/>
      <c r="H38" s="22"/>
      <c r="I38" s="17"/>
    </row>
    <row r="39" spans="1:9" ht="15.75">
      <c r="A39" s="23" t="s">
        <v>94</v>
      </c>
      <c r="B39" s="27">
        <f>B26*1.3+B34*3</f>
        <v>182700.8382295853</v>
      </c>
      <c r="C39" s="28" t="s">
        <v>73</v>
      </c>
      <c r="D39" s="34"/>
      <c r="E39" s="34"/>
      <c r="F39" s="34"/>
      <c r="G39" s="34"/>
      <c r="H39" s="34"/>
      <c r="I39" s="36">
        <f>B39/B15</f>
        <v>129.94369717609194</v>
      </c>
    </row>
    <row r="40" spans="1:9" ht="27.75" customHeight="1">
      <c r="A40" s="22" t="s">
        <v>95</v>
      </c>
      <c r="B40" s="22"/>
      <c r="C40" s="22"/>
      <c r="D40" s="22"/>
      <c r="E40" s="22"/>
      <c r="F40" s="22"/>
      <c r="G40" s="22"/>
      <c r="H40" s="22"/>
      <c r="I40" s="17"/>
    </row>
    <row r="41" spans="1:9" ht="15.75">
      <c r="A41" s="23" t="s">
        <v>96</v>
      </c>
      <c r="B41" s="27">
        <f>B30*1.3+B35*3</f>
        <v>23766.745310714286</v>
      </c>
      <c r="C41" s="28" t="s">
        <v>73</v>
      </c>
      <c r="D41" s="34"/>
      <c r="E41" s="34"/>
      <c r="F41" s="34"/>
      <c r="G41" s="34"/>
      <c r="H41" s="34"/>
      <c r="I41" s="36">
        <f>B41/B15</f>
        <v>16.903801785714286</v>
      </c>
    </row>
    <row r="42" spans="1:9" ht="27.75" customHeight="1">
      <c r="A42" s="22" t="s">
        <v>97</v>
      </c>
      <c r="B42" s="22"/>
      <c r="C42" s="22"/>
      <c r="D42" s="22"/>
      <c r="E42" s="22"/>
      <c r="F42" s="22"/>
      <c r="G42" s="22"/>
      <c r="H42" s="22"/>
      <c r="I42" s="17"/>
    </row>
    <row r="43" spans="1:9" ht="15.75">
      <c r="A43" s="23" t="s">
        <v>98</v>
      </c>
      <c r="B43" s="27">
        <f>B32*3</f>
        <v>7592.400000000001</v>
      </c>
      <c r="C43" s="28" t="s">
        <v>73</v>
      </c>
      <c r="D43" s="34"/>
      <c r="E43" s="34"/>
      <c r="F43" s="34"/>
      <c r="G43" s="34"/>
      <c r="H43" s="34"/>
      <c r="I43" s="36">
        <f>B43/B15</f>
        <v>5.4</v>
      </c>
    </row>
    <row r="44" spans="1:9" ht="15.75">
      <c r="A44" s="30" t="s">
        <v>99</v>
      </c>
      <c r="B44" s="31">
        <f>B39+B41+B43</f>
        <v>214059.98354029958</v>
      </c>
      <c r="C44" s="32" t="s">
        <v>73</v>
      </c>
      <c r="D44" s="35"/>
      <c r="E44" s="35"/>
      <c r="F44" s="35"/>
      <c r="G44" s="35"/>
      <c r="H44" s="35"/>
      <c r="I44" s="17"/>
    </row>
    <row r="45" spans="1:9" ht="15.75" customHeight="1">
      <c r="A45" s="18" t="s">
        <v>100</v>
      </c>
      <c r="B45" s="18"/>
      <c r="C45" s="18"/>
      <c r="D45" s="18"/>
      <c r="E45" s="18"/>
      <c r="F45" s="18"/>
      <c r="G45" s="18"/>
      <c r="H45" s="18"/>
      <c r="I45" s="17"/>
    </row>
    <row r="46" spans="1:9" ht="15.75" customHeight="1">
      <c r="A46" s="25" t="s">
        <v>101</v>
      </c>
      <c r="B46" s="25"/>
      <c r="C46" s="25"/>
      <c r="D46" s="25"/>
      <c r="E46" s="25"/>
      <c r="F46" s="25"/>
      <c r="G46" s="25"/>
      <c r="H46" s="25"/>
      <c r="I46" s="17"/>
    </row>
    <row r="47" spans="1:9" ht="15.75">
      <c r="A47" s="23" t="s">
        <v>102</v>
      </c>
      <c r="B47" s="27">
        <f>B21/B15</f>
        <v>86.59688019203413</v>
      </c>
      <c r="C47" s="28" t="s">
        <v>103</v>
      </c>
      <c r="D47" s="34"/>
      <c r="E47" s="34"/>
      <c r="F47" s="34"/>
      <c r="G47" s="34"/>
      <c r="H47" s="34"/>
      <c r="I47" s="17"/>
    </row>
    <row r="48" spans="1:9" ht="15.75" customHeight="1">
      <c r="A48" s="22" t="s">
        <v>104</v>
      </c>
      <c r="B48" s="22"/>
      <c r="C48" s="22"/>
      <c r="D48" s="22"/>
      <c r="E48" s="22"/>
      <c r="F48" s="22"/>
      <c r="G48" s="22"/>
      <c r="H48" s="22"/>
      <c r="I48" s="17"/>
    </row>
    <row r="49" spans="1:9" ht="15.75">
      <c r="A49" s="23" t="s">
        <v>105</v>
      </c>
      <c r="B49" s="27">
        <f>B36/B15</f>
        <v>112.50122997062016</v>
      </c>
      <c r="C49" s="28" t="s">
        <v>103</v>
      </c>
      <c r="D49" s="34"/>
      <c r="E49" s="34"/>
      <c r="F49" s="34"/>
      <c r="G49" s="34"/>
      <c r="H49" s="34"/>
      <c r="I49" s="17"/>
    </row>
    <row r="50" spans="1:9" ht="15.75" customHeight="1">
      <c r="A50" s="22" t="s">
        <v>106</v>
      </c>
      <c r="B50" s="22"/>
      <c r="C50" s="22"/>
      <c r="D50" s="22"/>
      <c r="E50" s="22"/>
      <c r="F50" s="22"/>
      <c r="G50" s="22"/>
      <c r="H50" s="22"/>
      <c r="I50" s="17"/>
    </row>
    <row r="51" spans="1:9" ht="15.75">
      <c r="A51" s="30" t="s">
        <v>50</v>
      </c>
      <c r="B51" s="31">
        <f>B44/B15</f>
        <v>152.24749896180626</v>
      </c>
      <c r="C51" s="32" t="s">
        <v>103</v>
      </c>
      <c r="D51" s="35"/>
      <c r="E51" s="35"/>
      <c r="F51" s="35"/>
      <c r="G51" s="35"/>
      <c r="H51" s="35"/>
      <c r="I51" s="17"/>
    </row>
    <row r="52" spans="1:9" ht="27.75" customHeight="1">
      <c r="A52" s="25" t="s">
        <v>107</v>
      </c>
      <c r="B52" s="25"/>
      <c r="C52" s="25"/>
      <c r="D52" s="25"/>
      <c r="E52" s="25"/>
      <c r="F52" s="25"/>
      <c r="G52" s="25"/>
      <c r="H52" s="25"/>
      <c r="I52" s="37"/>
    </row>
    <row r="53" spans="1:8" ht="15.75">
      <c r="A53" s="38" t="s">
        <v>108</v>
      </c>
      <c r="B53" s="39">
        <f>60+50</f>
        <v>110</v>
      </c>
      <c r="C53" s="32" t="s">
        <v>103</v>
      </c>
      <c r="D53" s="7"/>
      <c r="E53" s="7"/>
      <c r="F53" s="7"/>
      <c r="G53" s="7"/>
      <c r="H53" s="7"/>
    </row>
    <row r="54" spans="1:8" ht="15.75" customHeight="1">
      <c r="A54" s="18" t="s">
        <v>109</v>
      </c>
      <c r="B54" s="18"/>
      <c r="C54" s="18"/>
      <c r="D54" s="18"/>
      <c r="E54" s="18"/>
      <c r="F54" s="18"/>
      <c r="G54" s="18"/>
      <c r="H54" s="18"/>
    </row>
    <row r="55" spans="1:8" ht="15.75" customHeight="1">
      <c r="A55" s="25" t="s">
        <v>110</v>
      </c>
      <c r="B55" s="25"/>
      <c r="C55" s="25"/>
      <c r="D55" s="25"/>
      <c r="E55" s="25"/>
      <c r="F55" s="25"/>
      <c r="G55" s="25"/>
      <c r="H55" s="25"/>
    </row>
    <row r="56" spans="1:8" ht="15.75">
      <c r="A56" s="23" t="s">
        <v>111</v>
      </c>
      <c r="B56" s="33">
        <f>36/10000000*B26*94.96</f>
        <v>46.82491372607654</v>
      </c>
      <c r="C56" s="28" t="s">
        <v>112</v>
      </c>
      <c r="D56" s="34"/>
      <c r="E56" s="34"/>
      <c r="F56" s="34"/>
      <c r="G56" s="34"/>
      <c r="H56" s="34"/>
    </row>
    <row r="57" spans="1:8" ht="27.75" customHeight="1">
      <c r="A57" s="25" t="s">
        <v>113</v>
      </c>
      <c r="B57" s="25"/>
      <c r="C57" s="25"/>
      <c r="D57" s="25"/>
      <c r="E57" s="25"/>
      <c r="F57" s="25"/>
      <c r="G57" s="25"/>
      <c r="H57" s="25"/>
    </row>
    <row r="58" spans="1:8" ht="15.75">
      <c r="A58" s="23" t="s">
        <v>114</v>
      </c>
      <c r="B58" s="33">
        <f>36/10000000*B30*94.96</f>
        <v>5.55349934525934</v>
      </c>
      <c r="C58" s="28" t="s">
        <v>112</v>
      </c>
      <c r="D58" s="34"/>
      <c r="E58" s="34"/>
      <c r="F58" s="34"/>
      <c r="G58" s="34"/>
      <c r="H58" s="34"/>
    </row>
    <row r="59" spans="1:8" ht="27.75" customHeight="1">
      <c r="A59" s="25" t="s">
        <v>115</v>
      </c>
      <c r="B59" s="25"/>
      <c r="C59" s="25"/>
      <c r="D59" s="25"/>
      <c r="E59" s="25"/>
      <c r="F59" s="25"/>
      <c r="G59" s="25"/>
      <c r="H59" s="25"/>
    </row>
    <row r="60" spans="1:8" ht="15.75">
      <c r="A60" s="23" t="s">
        <v>116</v>
      </c>
      <c r="B60" s="33">
        <f>36/10000000*B32*93.8</f>
        <v>0.854600544</v>
      </c>
      <c r="C60" s="28" t="s">
        <v>112</v>
      </c>
      <c r="D60" s="34"/>
      <c r="E60" s="34"/>
      <c r="F60" s="34"/>
      <c r="G60" s="34"/>
      <c r="H60" s="34"/>
    </row>
    <row r="61" spans="1:8" ht="27.75" customHeight="1">
      <c r="A61" s="22" t="s">
        <v>117</v>
      </c>
      <c r="B61" s="22"/>
      <c r="C61" s="22"/>
      <c r="D61" s="22"/>
      <c r="E61" s="22"/>
      <c r="F61" s="22"/>
      <c r="G61" s="22"/>
      <c r="H61" s="22"/>
    </row>
    <row r="62" spans="1:8" ht="15.75">
      <c r="A62" s="23" t="s">
        <v>118</v>
      </c>
      <c r="B62" s="33">
        <f>36/10000000*(B34+B35)*93.8</f>
        <v>0.8199417441599999</v>
      </c>
      <c r="C62" s="28" t="s">
        <v>112</v>
      </c>
      <c r="D62" s="34"/>
      <c r="E62" s="34"/>
      <c r="F62" s="34"/>
      <c r="G62" s="34"/>
      <c r="H62" s="34"/>
    </row>
    <row r="63" spans="1:8" ht="15.75" customHeight="1">
      <c r="A63" s="22" t="s">
        <v>119</v>
      </c>
      <c r="B63" s="22"/>
      <c r="C63" s="22"/>
      <c r="D63" s="22"/>
      <c r="E63" s="22"/>
      <c r="F63" s="22"/>
      <c r="G63" s="22"/>
      <c r="H63" s="22"/>
    </row>
    <row r="64" spans="1:8" ht="15.75">
      <c r="A64" s="30" t="s">
        <v>120</v>
      </c>
      <c r="B64" s="40">
        <f>(B56+B58+B60+B62)/B15</f>
        <v>0.038444491720836325</v>
      </c>
      <c r="C64" s="32" t="s">
        <v>121</v>
      </c>
      <c r="D64" s="35"/>
      <c r="E64" s="35"/>
      <c r="F64" s="35"/>
      <c r="G64" s="35"/>
      <c r="H64" s="35"/>
    </row>
    <row r="65" spans="1:8" ht="15.75" customHeight="1">
      <c r="A65" s="18" t="s">
        <v>122</v>
      </c>
      <c r="B65" s="18"/>
      <c r="C65" s="18"/>
      <c r="D65" s="18"/>
      <c r="E65" s="18"/>
      <c r="F65" s="18"/>
      <c r="G65" s="18"/>
      <c r="H65" s="18"/>
    </row>
    <row r="66" spans="1:8" ht="15.75" customHeight="1">
      <c r="A66" s="22" t="s">
        <v>123</v>
      </c>
      <c r="B66" s="22"/>
      <c r="C66" s="22"/>
      <c r="D66" s="22"/>
      <c r="E66" s="22"/>
      <c r="F66" s="22"/>
      <c r="G66" s="22"/>
      <c r="H66" s="22"/>
    </row>
    <row r="67" spans="1:8" ht="15.75">
      <c r="A67" s="30" t="s">
        <v>124</v>
      </c>
      <c r="B67" s="41">
        <f>B26/B15</f>
        <v>97.42007475083997</v>
      </c>
      <c r="C67" s="32" t="s">
        <v>103</v>
      </c>
      <c r="D67" s="35"/>
      <c r="E67" s="35"/>
      <c r="F67" s="35"/>
      <c r="G67" s="35"/>
      <c r="H67" s="35"/>
    </row>
    <row r="68" spans="1:8" ht="15.75" customHeight="1">
      <c r="A68" s="22" t="s">
        <v>125</v>
      </c>
      <c r="B68" s="22"/>
      <c r="C68" s="22"/>
      <c r="D68" s="22"/>
      <c r="E68" s="22"/>
      <c r="F68" s="22"/>
      <c r="G68" s="22"/>
      <c r="H68" s="22"/>
    </row>
    <row r="69" spans="1:8" ht="15.75">
      <c r="A69" s="30" t="s">
        <v>126</v>
      </c>
      <c r="B69" s="41">
        <f>B30/B15</f>
        <v>11.55415521978022</v>
      </c>
      <c r="C69" s="32" t="s">
        <v>103</v>
      </c>
      <c r="D69" s="35"/>
      <c r="E69" s="35"/>
      <c r="F69" s="35"/>
      <c r="G69" s="35"/>
      <c r="H69" s="35"/>
    </row>
    <row r="70" spans="1:8" ht="27.75" customHeight="1">
      <c r="A70" s="22" t="s">
        <v>127</v>
      </c>
      <c r="B70" s="22"/>
      <c r="C70" s="22"/>
      <c r="D70" s="22"/>
      <c r="E70" s="22"/>
      <c r="F70" s="22"/>
      <c r="G70" s="22"/>
      <c r="H70" s="22"/>
    </row>
    <row r="71" spans="1:8" ht="15.75">
      <c r="A71" s="30" t="s">
        <v>128</v>
      </c>
      <c r="B71" s="41">
        <f>B32/B15</f>
        <v>1.8</v>
      </c>
      <c r="C71" s="32" t="s">
        <v>103</v>
      </c>
      <c r="D71" s="35"/>
      <c r="E71" s="35"/>
      <c r="F71" s="35"/>
      <c r="G71" s="35"/>
      <c r="H71" s="35"/>
    </row>
    <row r="72" spans="1:8" ht="27.75" customHeight="1">
      <c r="A72" s="25" t="s">
        <v>129</v>
      </c>
      <c r="B72" s="25"/>
      <c r="C72" s="25"/>
      <c r="D72" s="25"/>
      <c r="E72" s="25"/>
      <c r="F72" s="25"/>
      <c r="G72" s="25"/>
      <c r="H72" s="25"/>
    </row>
    <row r="73" spans="1:8" ht="15.75">
      <c r="A73" s="30" t="s">
        <v>130</v>
      </c>
      <c r="B73" s="41">
        <f>(B34+B35)/B15</f>
        <v>1.7269999999999999</v>
      </c>
      <c r="C73" s="32" t="s">
        <v>103</v>
      </c>
      <c r="D73" s="35"/>
      <c r="E73" s="35"/>
      <c r="F73" s="35"/>
      <c r="G73" s="35"/>
      <c r="H73" s="35"/>
    </row>
    <row r="74" spans="1:8" ht="29.25" customHeight="1">
      <c r="A74" s="18" t="s">
        <v>131</v>
      </c>
      <c r="B74" s="18"/>
      <c r="C74" s="18"/>
      <c r="D74" s="18"/>
      <c r="E74" s="18"/>
      <c r="F74" s="18"/>
      <c r="G74" s="18"/>
      <c r="H74" s="18"/>
    </row>
    <row r="75" spans="1:8" ht="15.75">
      <c r="A75" s="30" t="s">
        <v>132</v>
      </c>
      <c r="B75" s="31">
        <f>(0)/B36*100</f>
        <v>0</v>
      </c>
      <c r="C75" s="32" t="s">
        <v>133</v>
      </c>
      <c r="D75" s="35"/>
      <c r="E75" s="35"/>
      <c r="F75" s="35"/>
      <c r="G75" s="35"/>
      <c r="H75" s="35"/>
    </row>
  </sheetData>
  <sheetProtection selectLockedCells="1" selectUnlockedCells="1"/>
  <mergeCells count="36">
    <mergeCell ref="A1:H1"/>
    <mergeCell ref="A2:H2"/>
    <mergeCell ref="A3:H3"/>
    <mergeCell ref="A13:H13"/>
    <mergeCell ref="A14:H14"/>
    <mergeCell ref="A16:H16"/>
    <mergeCell ref="A17:H17"/>
    <mergeCell ref="A19:H19"/>
    <mergeCell ref="A22:H22"/>
    <mergeCell ref="A23:H23"/>
    <mergeCell ref="A25:H25"/>
    <mergeCell ref="A27:H27"/>
    <mergeCell ref="A29:H29"/>
    <mergeCell ref="A31:H31"/>
    <mergeCell ref="A33:H33"/>
    <mergeCell ref="A37:H37"/>
    <mergeCell ref="A38:H38"/>
    <mergeCell ref="A40:H40"/>
    <mergeCell ref="A42:H42"/>
    <mergeCell ref="A45:H45"/>
    <mergeCell ref="A46:H46"/>
    <mergeCell ref="A48:H48"/>
    <mergeCell ref="A50:H50"/>
    <mergeCell ref="A52:H52"/>
    <mergeCell ref="A54:H54"/>
    <mergeCell ref="A55:H55"/>
    <mergeCell ref="A57:H57"/>
    <mergeCell ref="A59:H59"/>
    <mergeCell ref="A61:H61"/>
    <mergeCell ref="A63:H63"/>
    <mergeCell ref="A65:H65"/>
    <mergeCell ref="A66:H66"/>
    <mergeCell ref="A68:H68"/>
    <mergeCell ref="A70:H70"/>
    <mergeCell ref="A72:H72"/>
    <mergeCell ref="A74:H74"/>
  </mergeCells>
  <printOptions horizontalCentered="1"/>
  <pageMargins left="0.9840277777777777" right="0.9840277777777777" top="0.5902777777777778" bottom="0.5902777777777778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2017-03-09T07:05:37Z</cp:lastPrinted>
  <dcterms:modified xsi:type="dcterms:W3CDTF">2017-03-09T07:06:15Z</dcterms:modified>
  <cp:category/>
  <cp:version/>
  <cp:contentType/>
  <cp:contentStatus/>
  <cp:revision>1</cp:revision>
</cp:coreProperties>
</file>